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60" windowHeight="3675" activeTab="1"/>
  </bookViews>
  <sheets>
    <sheet name="P &amp; L" sheetId="1" r:id="rId1"/>
    <sheet name="B 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'B S'!$A$1:$E$56</definedName>
    <definedName name="_xlnm.Print_Area" localSheetId="0">'P &amp; L'!$A:$H</definedName>
    <definedName name="_xlnm.Print_Titles" localSheetId="0">'P &amp; L'!$5:$10</definedName>
  </definedNames>
  <calcPr fullCalcOnLoad="1"/>
</workbook>
</file>

<file path=xl/sharedStrings.xml><?xml version="1.0" encoding="utf-8"?>
<sst xmlns="http://schemas.openxmlformats.org/spreadsheetml/2006/main" count="186" uniqueCount="129">
  <si>
    <t>CONSOLIDATED INCOME STATEMENT</t>
  </si>
  <si>
    <t>TAP</t>
  </si>
  <si>
    <t>GKE</t>
  </si>
  <si>
    <t>AML</t>
  </si>
  <si>
    <t>BASB</t>
  </si>
  <si>
    <t>GK HARDIE</t>
  </si>
  <si>
    <t>PNG</t>
  </si>
  <si>
    <t>GK ENG</t>
  </si>
  <si>
    <t>GKM</t>
  </si>
  <si>
    <t>TOTAL</t>
  </si>
  <si>
    <t>YEAR</t>
  </si>
  <si>
    <t>TO-DATE</t>
  </si>
  <si>
    <t>Interest on borrowings</t>
  </si>
  <si>
    <t>RM'000</t>
  </si>
  <si>
    <t>Depreciation and amortisation</t>
  </si>
  <si>
    <t>1.</t>
  </si>
  <si>
    <t>(a)</t>
  </si>
  <si>
    <t>Turnover</t>
  </si>
  <si>
    <t>Exceptional items</t>
  </si>
  <si>
    <t>(b)</t>
  </si>
  <si>
    <t>Investment income</t>
  </si>
  <si>
    <t xml:space="preserve">(c) </t>
  </si>
  <si>
    <t>Other income including interest</t>
  </si>
  <si>
    <t>income</t>
  </si>
  <si>
    <t>2.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</si>
  <si>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</si>
  <si>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</si>
  <si>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</si>
  <si>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</si>
  <si>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</si>
  <si>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</si>
  <si>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(d)</t>
  </si>
  <si>
    <t>(e)</t>
  </si>
  <si>
    <t>Operating profit/(loss) after</t>
  </si>
  <si>
    <t>depreciation and amortisation</t>
  </si>
  <si>
    <t>and exceptional items but before</t>
  </si>
  <si>
    <t>income tax, minority interests</t>
  </si>
  <si>
    <t>and extraordinary items</t>
  </si>
  <si>
    <t>(f)</t>
  </si>
  <si>
    <t>Share in the results of associated</t>
  </si>
  <si>
    <t>companies</t>
  </si>
  <si>
    <t>(g)</t>
  </si>
  <si>
    <t>Profit/(loss) before taxation,</t>
  </si>
  <si>
    <t>(h)</t>
  </si>
  <si>
    <t>Taxation</t>
  </si>
  <si>
    <t>(i)</t>
  </si>
  <si>
    <t>Profit after taxation</t>
  </si>
  <si>
    <t>before deducting minority interests</t>
  </si>
  <si>
    <t>(ii)</t>
  </si>
  <si>
    <t>(j)</t>
  </si>
  <si>
    <t>Profit/(loss) after taxation</t>
  </si>
  <si>
    <t>AS AT</t>
  </si>
  <si>
    <t>Fixed Assets</t>
  </si>
  <si>
    <t>Investments in Associated Companies</t>
  </si>
  <si>
    <t>Long Term Investments</t>
  </si>
  <si>
    <t>Intangible Assets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</si>
  <si>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</si>
  <si>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</si>
  <si>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</si>
  <si>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</si>
  <si>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</si>
  <si>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</si>
  <si>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</si>
  <si>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</si>
  <si>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</si>
  <si>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</si>
  <si>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</si>
  <si>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</si>
  <si>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</si>
  <si>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</si>
  <si>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</t>
  </si>
  <si>
    <t>Long Term Borrowings</t>
  </si>
  <si>
    <t>Other Long Term Liabilities</t>
  </si>
  <si>
    <t>Deferred Taxation</t>
  </si>
  <si>
    <t>Check</t>
  </si>
  <si>
    <t>attributable to members of the company</t>
  </si>
  <si>
    <t>INDIVIDUAL QUARTER</t>
  </si>
  <si>
    <r>
      <t>Less</t>
    </r>
    <r>
      <rPr>
        <sz val="10"/>
        <rFont val="SWISS"/>
        <family val="0"/>
      </rPr>
      <t xml:space="preserve"> minority interests</t>
    </r>
  </si>
  <si>
    <t>CUMULATIVE QUARTER</t>
  </si>
  <si>
    <t>CURRENT</t>
  </si>
  <si>
    <t>QUARTER</t>
  </si>
  <si>
    <t>PRECEDING YEAR</t>
  </si>
  <si>
    <t>CORRESPONDING</t>
  </si>
  <si>
    <t>TO DATE</t>
  </si>
  <si>
    <t>PERIOD</t>
  </si>
  <si>
    <t>30.04.1999</t>
  </si>
  <si>
    <t>N/A</t>
  </si>
  <si>
    <t>3.</t>
  </si>
  <si>
    <t>4.</t>
  </si>
  <si>
    <t>5.</t>
  </si>
  <si>
    <t>Short Term Investments</t>
  </si>
  <si>
    <t>Others - Other Debtors</t>
  </si>
  <si>
    <t>6.</t>
  </si>
  <si>
    <t>7.</t>
  </si>
  <si>
    <t>Net Current Assets/ (Liabilities)</t>
  </si>
  <si>
    <t>8.</t>
  </si>
  <si>
    <t>9.</t>
  </si>
  <si>
    <t>10.</t>
  </si>
  <si>
    <t>11.</t>
  </si>
  <si>
    <t>12.</t>
  </si>
  <si>
    <t>Net tangible assets per share (sen)</t>
  </si>
  <si>
    <t>END OF</t>
  </si>
  <si>
    <t>31/07/1999</t>
  </si>
  <si>
    <t>PRECEDING</t>
  </si>
  <si>
    <t>FINANCIAL</t>
  </si>
  <si>
    <t>YEAR END</t>
  </si>
  <si>
    <t>31/01/1999</t>
  </si>
  <si>
    <t>(k)</t>
  </si>
  <si>
    <t>(iii)</t>
  </si>
  <si>
    <t>Extraordinary items</t>
  </si>
  <si>
    <t>Extraordinary items attributable to</t>
  </si>
  <si>
    <t>members of the company</t>
  </si>
  <si>
    <t>(l)</t>
  </si>
  <si>
    <t xml:space="preserve">Profit/(loss) after taxation and extraordinary </t>
  </si>
  <si>
    <t>items attributable to members of the</t>
  </si>
  <si>
    <t>company</t>
  </si>
  <si>
    <t xml:space="preserve">Earnings per share based on 2(j) above </t>
  </si>
  <si>
    <t>after deducting any provision for</t>
  </si>
  <si>
    <t>preference dividends, if any:-</t>
  </si>
  <si>
    <t xml:space="preserve">      ordinary shares) (sen)</t>
  </si>
  <si>
    <t>QUARTERLY REPORT - FOR QUARTER ENDED 31 JULY 1999</t>
  </si>
  <si>
    <t>31/07/1998</t>
  </si>
  <si>
    <t>GEORGE KENT (MALAYSIA) BERHAD</t>
  </si>
  <si>
    <t>Cash and bank balances</t>
  </si>
  <si>
    <t>Bonds</t>
  </si>
  <si>
    <t>CONSOLIDATED BALANCE SHEET</t>
  </si>
  <si>
    <t>(i)  Basic (based on 84.4 million</t>
  </si>
  <si>
    <t>(ii)  Fully diluted (based on 101.3 million</t>
  </si>
  <si>
    <t>Long Term Loans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</si>
</sst>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SWISS"/>
      <family val="0"/>
    </font>
    <font>
      <sz val="10"/>
      <name val="SWISS"/>
      <family val="0"/>
    </font>
    <font>
      <b/>
      <i/>
      <sz val="11"/>
      <name val="SWISS"/>
      <family val="0"/>
    </font>
    <font>
      <b/>
      <u val="single"/>
      <sz val="10"/>
      <name val="SWISS"/>
      <family val="0"/>
    </font>
    <font>
      <i/>
      <sz val="10"/>
      <name val="SWISS"/>
      <family val="0"/>
    </font>
    <font>
      <b/>
      <i/>
      <sz val="10"/>
      <name val="SWIS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7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Border="1" applyAlignment="1">
      <alignment/>
    </xf>
    <xf numFmtId="0" fontId="8" fillId="0" borderId="0" xfId="0" applyFont="1" applyAlignment="1">
      <alignment horizontal="center"/>
    </xf>
    <xf numFmtId="43" fontId="5" fillId="0" borderId="0" xfId="15" applyFont="1" applyAlignment="1">
      <alignment/>
    </xf>
    <xf numFmtId="0" fontId="5" fillId="0" borderId="0" xfId="0" applyFont="1" applyAlignment="1" quotePrefix="1">
      <alignment/>
    </xf>
    <xf numFmtId="165" fontId="5" fillId="0" borderId="2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165" fontId="5" fillId="0" borderId="0" xfId="15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165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4" fontId="5" fillId="0" borderId="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65" fontId="5" fillId="0" borderId="0" xfId="15" applyNumberFormat="1" applyFont="1" applyBorder="1" applyAlignment="1">
      <alignment horizontal="centerContinuous"/>
    </xf>
    <xf numFmtId="165" fontId="5" fillId="0" borderId="2" xfId="15" applyNumberFormat="1" applyFont="1" applyBorder="1" applyAlignment="1">
      <alignment horizontal="center" vertical="center"/>
    </xf>
    <xf numFmtId="165" fontId="5" fillId="0" borderId="0" xfId="15" applyNumberFormat="1" applyFont="1" applyBorder="1" applyAlignment="1">
      <alignment horizontal="center" vertical="center"/>
    </xf>
    <xf numFmtId="165" fontId="5" fillId="0" borderId="1" xfId="15" applyNumberFormat="1" applyFont="1" applyBorder="1" applyAlignment="1">
      <alignment horizontal="center" vertical="center"/>
    </xf>
    <xf numFmtId="14" fontId="5" fillId="0" borderId="1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15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65" fontId="5" fillId="0" borderId="4" xfId="15" applyNumberFormat="1" applyFont="1" applyBorder="1" applyAlignment="1">
      <alignment/>
    </xf>
    <xf numFmtId="165" fontId="5" fillId="0" borderId="5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0" fontId="5" fillId="0" borderId="1" xfId="0" applyFont="1" applyBorder="1" applyAlignment="1" quotePrefix="1">
      <alignment horizontal="center"/>
    </xf>
    <xf numFmtId="43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165" fontId="4" fillId="0" borderId="0" xfId="0" applyNumberFormat="1" applyFont="1" applyAlignment="1">
      <alignment/>
    </xf>
    <xf numFmtId="165" fontId="4" fillId="0" borderId="0" xfId="15" applyNumberFormat="1" applyFont="1" applyBorder="1" applyAlignment="1">
      <alignment horizontal="center" vertical="center"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43" fontId="5" fillId="0" borderId="0" xfId="15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workbookViewId="0" topLeftCell="A66">
      <selection activeCell="A2" sqref="A2"/>
    </sheetView>
  </sheetViews>
  <sheetFormatPr defaultColWidth="9.140625" defaultRowHeight="12.75"/>
  <cols>
    <col min="1" max="1" width="2.421875" style="2" customWidth="1"/>
    <col min="2" max="2" width="2.7109375" style="2" customWidth="1"/>
    <col min="3" max="3" width="3.28125" style="2" customWidth="1"/>
    <col min="4" max="4" width="33.421875" style="2" customWidth="1"/>
    <col min="5" max="8" width="17.28125" style="2" customWidth="1"/>
    <col min="9" max="9" width="10.7109375" style="2" customWidth="1"/>
    <col min="10" max="12" width="10.28125" style="2" customWidth="1"/>
    <col min="13" max="20" width="9.140625" style="2" customWidth="1"/>
    <col min="21" max="21" width="11.140625" style="2" customWidth="1"/>
    <col min="22" max="24" width="9.140625" style="2" customWidth="1"/>
    <col min="25" max="25" width="11.421875" style="2" customWidth="1"/>
    <col min="26" max="16384" width="9.140625" style="2" customWidth="1"/>
  </cols>
  <sheetData>
    <row r="1" spans="1:3" ht="12.75">
      <c r="A1" s="1" t="s">
        <v>122</v>
      </c>
      <c r="B1" s="1"/>
      <c r="C1" s="1"/>
    </row>
    <row r="2" spans="1:3" ht="12.75">
      <c r="A2" s="1" t="s">
        <v>120</v>
      </c>
      <c r="B2" s="1"/>
      <c r="C2" s="1"/>
    </row>
    <row r="3" spans="1:3" ht="12.75">
      <c r="A3" s="1"/>
      <c r="B3" s="1"/>
      <c r="C3" s="1"/>
    </row>
    <row r="4" spans="1:3" ht="15">
      <c r="A4" s="3" t="s">
        <v>0</v>
      </c>
      <c r="B4" s="3"/>
      <c r="C4" s="3"/>
    </row>
    <row r="5" spans="5:8" ht="12.75">
      <c r="E5" s="44" t="s">
        <v>76</v>
      </c>
      <c r="F5" s="44"/>
      <c r="G5" s="44" t="s">
        <v>78</v>
      </c>
      <c r="H5" s="44"/>
    </row>
    <row r="6" spans="5:25" ht="12.75">
      <c r="E6" s="4" t="s">
        <v>79</v>
      </c>
      <c r="F6" s="4" t="s">
        <v>81</v>
      </c>
      <c r="G6" s="4" t="s">
        <v>79</v>
      </c>
      <c r="H6" s="4" t="s">
        <v>81</v>
      </c>
      <c r="Q6" s="5" t="s">
        <v>1</v>
      </c>
      <c r="R6" s="5" t="s">
        <v>2</v>
      </c>
      <c r="S6" s="5" t="s">
        <v>3</v>
      </c>
      <c r="T6" s="5" t="s">
        <v>4</v>
      </c>
      <c r="U6" s="5" t="s">
        <v>5</v>
      </c>
      <c r="V6" s="5" t="s">
        <v>6</v>
      </c>
      <c r="W6" s="5" t="s">
        <v>7</v>
      </c>
      <c r="X6" s="5" t="s">
        <v>8</v>
      </c>
      <c r="Y6" s="6" t="s">
        <v>9</v>
      </c>
    </row>
    <row r="7" spans="5:25" ht="12.75">
      <c r="E7" s="4" t="s">
        <v>10</v>
      </c>
      <c r="F7" s="4" t="s">
        <v>82</v>
      </c>
      <c r="G7" s="4" t="s">
        <v>10</v>
      </c>
      <c r="H7" s="4" t="s">
        <v>82</v>
      </c>
      <c r="I7" s="4" t="s">
        <v>10</v>
      </c>
      <c r="N7" s="7">
        <v>35886</v>
      </c>
      <c r="Q7" s="8"/>
      <c r="R7" s="8"/>
      <c r="S7" s="8"/>
      <c r="T7" s="8"/>
      <c r="U7" s="8"/>
      <c r="V7" s="8"/>
      <c r="W7" s="8"/>
      <c r="X7" s="8"/>
      <c r="Y7" s="8"/>
    </row>
    <row r="8" spans="5:25" ht="12.75">
      <c r="E8" s="4" t="s">
        <v>80</v>
      </c>
      <c r="F8" s="4" t="s">
        <v>80</v>
      </c>
      <c r="G8" s="4" t="s">
        <v>83</v>
      </c>
      <c r="H8" s="4" t="s">
        <v>84</v>
      </c>
      <c r="I8" s="4" t="s">
        <v>11</v>
      </c>
      <c r="J8" s="4"/>
      <c r="K8" s="4"/>
      <c r="L8" s="4"/>
      <c r="N8" s="2" t="s">
        <v>12</v>
      </c>
      <c r="Q8" s="9">
        <f>9257.81/1000</f>
        <v>9.25781</v>
      </c>
      <c r="R8" s="9">
        <f>370016/1000</f>
        <v>370.016</v>
      </c>
      <c r="S8" s="9">
        <f>1594365/1000</f>
        <v>1594.365</v>
      </c>
      <c r="T8" s="9">
        <v>0</v>
      </c>
      <c r="U8" s="9">
        <f>295591/1000</f>
        <v>295.591</v>
      </c>
      <c r="V8" s="9">
        <v>0</v>
      </c>
      <c r="W8" s="9">
        <v>0</v>
      </c>
      <c r="X8" s="9">
        <v>2045</v>
      </c>
      <c r="Y8" s="9">
        <f>SUM(Q8:X8)</f>
        <v>4314.22981</v>
      </c>
    </row>
    <row r="9" spans="5:12" ht="12.75">
      <c r="E9" s="28" t="s">
        <v>102</v>
      </c>
      <c r="F9" s="28" t="s">
        <v>121</v>
      </c>
      <c r="G9" s="22" t="str">
        <f>+E9</f>
        <v>31/07/1999</v>
      </c>
      <c r="H9" s="22" t="str">
        <f>+F9</f>
        <v>31/07/1998</v>
      </c>
      <c r="I9" s="5" t="s">
        <v>85</v>
      </c>
      <c r="J9" s="5"/>
      <c r="K9" s="5"/>
      <c r="L9" s="5"/>
    </row>
    <row r="10" spans="5:25" ht="12.75">
      <c r="E10" s="10" t="s">
        <v>13</v>
      </c>
      <c r="F10" s="10" t="s">
        <v>13</v>
      </c>
      <c r="G10" s="10" t="s">
        <v>13</v>
      </c>
      <c r="H10" s="10" t="s">
        <v>13</v>
      </c>
      <c r="I10" s="10" t="s">
        <v>13</v>
      </c>
      <c r="N10" s="2" t="s">
        <v>14</v>
      </c>
      <c r="Q10" s="11">
        <f>170/1000</f>
        <v>0.17</v>
      </c>
      <c r="R10" s="11">
        <v>0</v>
      </c>
      <c r="S10" s="11">
        <v>0</v>
      </c>
      <c r="T10" s="11">
        <v>423.6</v>
      </c>
      <c r="U10" s="11">
        <f>(49627+205628)/1000</f>
        <v>255.255</v>
      </c>
      <c r="V10" s="11">
        <v>0</v>
      </c>
      <c r="W10" s="11">
        <v>1</v>
      </c>
      <c r="X10" s="11">
        <v>1002</v>
      </c>
      <c r="Y10" s="11">
        <f>SUM(Q10:X10)</f>
        <v>1682.025</v>
      </c>
    </row>
    <row r="12" spans="1:14" ht="12.75">
      <c r="A12" s="12" t="s">
        <v>15</v>
      </c>
      <c r="B12" s="4" t="s">
        <v>16</v>
      </c>
      <c r="C12" s="2" t="s">
        <v>17</v>
      </c>
      <c r="E12" s="15">
        <f>+G12-I12</f>
        <v>37464</v>
      </c>
      <c r="F12" s="26" t="s">
        <v>86</v>
      </c>
      <c r="G12" s="15">
        <v>59099</v>
      </c>
      <c r="H12" s="15">
        <f>58939-165</f>
        <v>58774</v>
      </c>
      <c r="I12" s="15">
        <f>21602+33</f>
        <v>21635</v>
      </c>
      <c r="J12" s="14"/>
      <c r="K12" s="14"/>
      <c r="L12" s="14"/>
      <c r="N12" s="2" t="s">
        <v>18</v>
      </c>
    </row>
    <row r="13" spans="1:12" ht="12.75">
      <c r="A13" s="12"/>
      <c r="B13" s="4"/>
      <c r="E13" s="15"/>
      <c r="F13" s="24"/>
      <c r="G13" s="15"/>
      <c r="H13" s="15"/>
      <c r="I13" s="15"/>
      <c r="J13" s="14"/>
      <c r="K13" s="14"/>
      <c r="L13" s="14"/>
    </row>
    <row r="14" spans="1:12" ht="12.75">
      <c r="A14" s="12"/>
      <c r="B14" s="4" t="s">
        <v>19</v>
      </c>
      <c r="C14" s="2" t="s">
        <v>20</v>
      </c>
      <c r="E14" s="15">
        <f>+G14-I14</f>
        <v>6.430999999999997</v>
      </c>
      <c r="F14" s="26" t="s">
        <v>86</v>
      </c>
      <c r="G14" s="15">
        <v>42.896</v>
      </c>
      <c r="H14" s="15">
        <v>165.141</v>
      </c>
      <c r="I14" s="15">
        <v>36.465</v>
      </c>
      <c r="J14" s="14"/>
      <c r="K14" s="14"/>
      <c r="L14" s="14"/>
    </row>
    <row r="15" spans="1:12" ht="12.75">
      <c r="A15" s="12"/>
      <c r="B15" s="4"/>
      <c r="E15" s="15"/>
      <c r="F15" s="26"/>
      <c r="G15" s="15"/>
      <c r="H15" s="15"/>
      <c r="I15" s="15"/>
      <c r="J15" s="14"/>
      <c r="K15" s="14"/>
      <c r="L15" s="14"/>
    </row>
    <row r="16" spans="1:12" ht="12.75">
      <c r="A16" s="12"/>
      <c r="B16" s="16" t="s">
        <v>21</v>
      </c>
      <c r="C16" s="2" t="s">
        <v>22</v>
      </c>
      <c r="E16" s="15">
        <f>+G16-I16</f>
        <v>268</v>
      </c>
      <c r="F16" s="26" t="s">
        <v>86</v>
      </c>
      <c r="G16" s="15">
        <v>624</v>
      </c>
      <c r="H16" s="15">
        <v>164</v>
      </c>
      <c r="I16" s="15">
        <v>356</v>
      </c>
      <c r="J16" s="14"/>
      <c r="K16" s="14"/>
      <c r="L16" s="14"/>
    </row>
    <row r="17" spans="1:12" ht="13.5" thickBot="1">
      <c r="A17" s="12"/>
      <c r="B17" s="16"/>
      <c r="C17" s="2" t="s">
        <v>23</v>
      </c>
      <c r="E17" s="13"/>
      <c r="F17" s="25"/>
      <c r="G17" s="13"/>
      <c r="H17" s="13"/>
      <c r="I17" s="13"/>
      <c r="J17" s="14"/>
      <c r="K17" s="14"/>
      <c r="L17" s="14"/>
    </row>
    <row r="18" spans="2:12" ht="13.5" thickTop="1">
      <c r="B18" s="4"/>
      <c r="F18" s="26"/>
      <c r="J18" s="14"/>
      <c r="K18" s="14"/>
      <c r="L18" s="14"/>
    </row>
    <row r="19" spans="1:14" ht="12.75">
      <c r="A19" s="12" t="s">
        <v>24</v>
      </c>
      <c r="B19" s="4" t="s">
        <v>16</v>
      </c>
      <c r="C19" s="2" t="s">
        <v>25</v>
      </c>
      <c r="E19" s="17">
        <f>+E32+E26+E28</f>
        <v>3399.568</v>
      </c>
      <c r="F19" s="26" t="s">
        <v>86</v>
      </c>
      <c r="G19" s="17">
        <f>+G32+G26+G28</f>
        <v>5031.135</v>
      </c>
      <c r="H19" s="17">
        <f>+H32+H26+H28</f>
        <v>2232</v>
      </c>
      <c r="J19" s="14"/>
      <c r="K19" s="14"/>
      <c r="L19" s="14"/>
      <c r="N19" s="7">
        <v>36069</v>
      </c>
    </row>
    <row r="20" spans="2:25" ht="12.75">
      <c r="B20" s="4"/>
      <c r="C20" s="2" t="s">
        <v>26</v>
      </c>
      <c r="F20" s="26"/>
      <c r="J20" s="14"/>
      <c r="K20" s="14"/>
      <c r="L20" s="14"/>
      <c r="N20" s="2" t="s">
        <v>12</v>
      </c>
      <c r="Q20" s="11">
        <f>22857.23/1000</f>
        <v>22.85723</v>
      </c>
      <c r="R20" s="11">
        <f>446091/1000</f>
        <v>446.091</v>
      </c>
      <c r="S20" s="11">
        <f>+(3354788+1528965)/1000</f>
        <v>4883.753</v>
      </c>
      <c r="T20" s="11">
        <v>0</v>
      </c>
      <c r="U20" s="11">
        <f>904557/1000</f>
        <v>904.557</v>
      </c>
      <c r="V20" s="11">
        <v>0</v>
      </c>
      <c r="W20" s="11">
        <f>229.5/1000</f>
        <v>0.2295</v>
      </c>
      <c r="X20" s="11">
        <v>6627</v>
      </c>
      <c r="Y20" s="11">
        <f>SUM(Q20:X20)</f>
        <v>12884.48773</v>
      </c>
    </row>
    <row r="21" spans="2:25" ht="12.75">
      <c r="B21" s="4"/>
      <c r="C21" s="2" t="s">
        <v>27</v>
      </c>
      <c r="F21" s="26"/>
      <c r="J21" s="14"/>
      <c r="K21" s="14"/>
      <c r="L21" s="14"/>
      <c r="Q21" s="11"/>
      <c r="R21" s="11"/>
      <c r="S21" s="11"/>
      <c r="T21" s="11"/>
      <c r="U21" s="11"/>
      <c r="V21" s="11"/>
      <c r="W21" s="11"/>
      <c r="X21" s="11"/>
      <c r="Y21" s="11"/>
    </row>
    <row r="22" spans="2:25" ht="12.75">
      <c r="B22" s="4"/>
      <c r="C22" s="2" t="s">
        <v>28</v>
      </c>
      <c r="E22" s="17"/>
      <c r="F22" s="26"/>
      <c r="G22" s="17"/>
      <c r="H22" s="17"/>
      <c r="I22" s="15"/>
      <c r="J22" s="17"/>
      <c r="K22" s="17"/>
      <c r="L22" s="17"/>
      <c r="N22" s="2" t="s">
        <v>14</v>
      </c>
      <c r="Q22" s="11">
        <f>849/1000</f>
        <v>0.849</v>
      </c>
      <c r="R22" s="11">
        <v>0</v>
      </c>
      <c r="S22" s="11">
        <v>0</v>
      </c>
      <c r="T22" s="11">
        <v>1268.7</v>
      </c>
      <c r="U22" s="11">
        <f>+(618917+52382+108389)/1000</f>
        <v>779.688</v>
      </c>
      <c r="V22" s="11">
        <v>0</v>
      </c>
      <c r="W22" s="11">
        <v>0</v>
      </c>
      <c r="X22" s="11">
        <v>3007</v>
      </c>
      <c r="Y22" s="11">
        <f>SUM(Q22:X22)</f>
        <v>5056.237</v>
      </c>
    </row>
    <row r="23" spans="2:25" ht="12.75">
      <c r="B23" s="4"/>
      <c r="C23" s="2" t="s">
        <v>29</v>
      </c>
      <c r="E23" s="17"/>
      <c r="F23" s="26"/>
      <c r="G23" s="17"/>
      <c r="H23" s="17"/>
      <c r="I23" s="15"/>
      <c r="J23" s="17"/>
      <c r="K23" s="17"/>
      <c r="L23" s="17"/>
      <c r="Q23" s="11"/>
      <c r="R23" s="11"/>
      <c r="S23" s="11"/>
      <c r="T23" s="11"/>
      <c r="U23" s="11"/>
      <c r="V23" s="11"/>
      <c r="W23" s="11"/>
      <c r="X23" s="11"/>
      <c r="Y23" s="11"/>
    </row>
    <row r="24" spans="2:25" ht="12.75">
      <c r="B24" s="4"/>
      <c r="C24" s="2" t="s">
        <v>30</v>
      </c>
      <c r="E24" s="17"/>
      <c r="F24" s="26"/>
      <c r="G24" s="17"/>
      <c r="H24" s="17"/>
      <c r="I24" s="15"/>
      <c r="J24" s="23"/>
      <c r="K24" s="23"/>
      <c r="L24" s="23"/>
      <c r="Q24" s="11"/>
      <c r="R24" s="11"/>
      <c r="S24" s="11"/>
      <c r="T24" s="11"/>
      <c r="U24" s="11"/>
      <c r="V24" s="11"/>
      <c r="W24" s="11"/>
      <c r="X24" s="11"/>
      <c r="Y24" s="11"/>
    </row>
    <row r="25" spans="2:12" ht="12.75">
      <c r="B25" s="4"/>
      <c r="F25" s="26"/>
      <c r="I25" s="15"/>
      <c r="J25" s="15"/>
      <c r="K25" s="15"/>
      <c r="L25" s="15"/>
    </row>
    <row r="26" spans="2:14" ht="12.75">
      <c r="B26" s="4" t="s">
        <v>19</v>
      </c>
      <c r="C26" s="2" t="s">
        <v>12</v>
      </c>
      <c r="E26" s="14">
        <f>+G26-I26</f>
        <v>3088</v>
      </c>
      <c r="F26" s="26" t="s">
        <v>86</v>
      </c>
      <c r="G26" s="17">
        <v>6379</v>
      </c>
      <c r="H26" s="17">
        <v>8699</v>
      </c>
      <c r="I26" s="15">
        <v>3291</v>
      </c>
      <c r="J26" s="15"/>
      <c r="K26" s="15"/>
      <c r="L26" s="15"/>
      <c r="N26" s="2" t="s">
        <v>18</v>
      </c>
    </row>
    <row r="27" spans="2:12" ht="12.75">
      <c r="B27" s="4"/>
      <c r="E27" s="14"/>
      <c r="F27" s="26"/>
      <c r="I27" s="15"/>
      <c r="J27" s="15"/>
      <c r="K27" s="15"/>
      <c r="L27" s="15"/>
    </row>
    <row r="28" spans="2:12" ht="12.75">
      <c r="B28" s="16" t="s">
        <v>21</v>
      </c>
      <c r="C28" s="2" t="s">
        <v>14</v>
      </c>
      <c r="E28" s="14">
        <f>+G28-I28</f>
        <v>1385.5680000000002</v>
      </c>
      <c r="F28" s="26" t="s">
        <v>86</v>
      </c>
      <c r="G28" s="17">
        <f>2772.876+0.259</f>
        <v>2773.135</v>
      </c>
      <c r="H28" s="17">
        <v>3320</v>
      </c>
      <c r="I28" s="15">
        <f>1387.438+0.129</f>
        <v>1387.567</v>
      </c>
      <c r="J28" s="15"/>
      <c r="K28" s="15"/>
      <c r="L28" s="15"/>
    </row>
    <row r="29" spans="2:12" ht="12.75">
      <c r="B29" s="4"/>
      <c r="E29" s="14"/>
      <c r="F29" s="26"/>
      <c r="I29" s="15"/>
      <c r="J29" s="15"/>
      <c r="K29" s="15"/>
      <c r="L29" s="15"/>
    </row>
    <row r="30" spans="2:12" ht="12.75">
      <c r="B30" s="4" t="s">
        <v>31</v>
      </c>
      <c r="C30" s="2" t="s">
        <v>18</v>
      </c>
      <c r="E30" s="14">
        <v>0</v>
      </c>
      <c r="F30" s="26" t="s">
        <v>86</v>
      </c>
      <c r="G30" s="17">
        <v>0</v>
      </c>
      <c r="H30" s="17">
        <v>0</v>
      </c>
      <c r="I30" s="15">
        <f>SUM(E30:H30)</f>
        <v>0</v>
      </c>
      <c r="J30" s="15"/>
      <c r="K30" s="15"/>
      <c r="L30" s="15"/>
    </row>
    <row r="31" spans="2:12" ht="12.75">
      <c r="B31" s="4"/>
      <c r="E31" s="6"/>
      <c r="F31" s="27"/>
      <c r="G31" s="6"/>
      <c r="H31" s="6"/>
      <c r="I31" s="6"/>
      <c r="J31" s="15"/>
      <c r="K31" s="15"/>
      <c r="L31" s="15"/>
    </row>
    <row r="32" spans="2:12" ht="12.75">
      <c r="B32" s="4" t="s">
        <v>32</v>
      </c>
      <c r="C32" s="2" t="s">
        <v>33</v>
      </c>
      <c r="E32" s="17">
        <f>+G32-I32</f>
        <v>-1074</v>
      </c>
      <c r="F32" s="26" t="s">
        <v>86</v>
      </c>
      <c r="G32" s="17">
        <f>-4056-65</f>
        <v>-4121</v>
      </c>
      <c r="H32" s="17">
        <v>-9787</v>
      </c>
      <c r="I32" s="17">
        <f>-3030-17</f>
        <v>-3047</v>
      </c>
      <c r="J32" s="15"/>
      <c r="K32" s="15"/>
      <c r="L32" s="15"/>
    </row>
    <row r="33" spans="2:12" ht="12.75">
      <c r="B33" s="4"/>
      <c r="C33" s="2" t="s">
        <v>26</v>
      </c>
      <c r="F33" s="26"/>
      <c r="J33" s="15"/>
      <c r="K33" s="15"/>
      <c r="L33" s="15"/>
    </row>
    <row r="34" spans="2:12" ht="12.75">
      <c r="B34" s="4"/>
      <c r="C34" s="2" t="s">
        <v>34</v>
      </c>
      <c r="F34" s="26"/>
      <c r="J34" s="15"/>
      <c r="K34" s="15"/>
      <c r="L34" s="15"/>
    </row>
    <row r="35" spans="2:12" ht="12.75">
      <c r="B35" s="4"/>
      <c r="C35" s="2" t="s">
        <v>35</v>
      </c>
      <c r="E35" s="17"/>
      <c r="F35" s="26"/>
      <c r="G35" s="17"/>
      <c r="H35" s="17"/>
      <c r="I35" s="17"/>
      <c r="J35" s="23"/>
      <c r="K35" s="23"/>
      <c r="L35" s="23"/>
    </row>
    <row r="36" spans="2:12" ht="12.75">
      <c r="B36" s="4"/>
      <c r="C36" s="2" t="s">
        <v>36</v>
      </c>
      <c r="E36" s="17"/>
      <c r="F36" s="26"/>
      <c r="G36" s="17"/>
      <c r="H36" s="17"/>
      <c r="I36" s="17"/>
      <c r="J36" s="23"/>
      <c r="K36" s="23"/>
      <c r="L36" s="23"/>
    </row>
    <row r="37" spans="2:12" ht="12.75">
      <c r="B37" s="4"/>
      <c r="C37" s="2" t="s">
        <v>37</v>
      </c>
      <c r="J37" s="23"/>
      <c r="K37" s="23"/>
      <c r="L37" s="23"/>
    </row>
    <row r="38" spans="2:12" ht="12.75">
      <c r="B38" s="4"/>
      <c r="F38" s="26"/>
      <c r="J38" s="15"/>
      <c r="K38" s="15"/>
      <c r="L38" s="15"/>
    </row>
    <row r="39" spans="2:12" ht="12.75">
      <c r="B39" s="4" t="s">
        <v>38</v>
      </c>
      <c r="C39" s="2" t="s">
        <v>39</v>
      </c>
      <c r="E39" s="17">
        <f>+G39-I39</f>
        <v>48</v>
      </c>
      <c r="F39" s="26" t="s">
        <v>86</v>
      </c>
      <c r="G39" s="14">
        <v>65</v>
      </c>
      <c r="H39" s="2">
        <v>42</v>
      </c>
      <c r="I39" s="14">
        <v>17</v>
      </c>
      <c r="J39" s="15"/>
      <c r="K39" s="15"/>
      <c r="L39" s="15"/>
    </row>
    <row r="40" spans="2:12" ht="12.75">
      <c r="B40" s="4"/>
      <c r="C40" s="2" t="s">
        <v>40</v>
      </c>
      <c r="F40" s="26"/>
      <c r="G40" s="17"/>
      <c r="H40" s="17"/>
      <c r="I40" s="14"/>
      <c r="J40" s="15"/>
      <c r="K40" s="15"/>
      <c r="L40" s="15"/>
    </row>
    <row r="41" spans="2:12" ht="12.75">
      <c r="B41" s="4"/>
      <c r="E41" s="6"/>
      <c r="F41" s="27"/>
      <c r="G41" s="6"/>
      <c r="H41" s="6"/>
      <c r="I41" s="6"/>
      <c r="J41" s="15"/>
      <c r="K41" s="15"/>
      <c r="L41" s="15"/>
    </row>
    <row r="42" spans="2:12" ht="12.75">
      <c r="B42" s="4" t="s">
        <v>41</v>
      </c>
      <c r="C42" s="2" t="s">
        <v>42</v>
      </c>
      <c r="E42" s="39">
        <f>+E32+E39</f>
        <v>-1026</v>
      </c>
      <c r="F42" s="40" t="s">
        <v>86</v>
      </c>
      <c r="G42" s="39">
        <f>+G32+G39</f>
        <v>-4056</v>
      </c>
      <c r="H42" s="39">
        <f>+H32+H39</f>
        <v>-9745</v>
      </c>
      <c r="I42" s="17">
        <f>+I32+I39</f>
        <v>-3030</v>
      </c>
      <c r="J42" s="15"/>
      <c r="K42" s="15"/>
      <c r="L42" s="15"/>
    </row>
    <row r="43" spans="2:12" ht="12.75">
      <c r="B43" s="4"/>
      <c r="C43" s="2" t="s">
        <v>29</v>
      </c>
      <c r="E43" s="17"/>
      <c r="F43" s="26"/>
      <c r="G43" s="17"/>
      <c r="H43" s="17"/>
      <c r="I43" s="17"/>
      <c r="J43" s="23"/>
      <c r="K43" s="23"/>
      <c r="L43" s="23"/>
    </row>
    <row r="44" spans="2:12" ht="12.75">
      <c r="B44" s="4"/>
      <c r="C44" s="2" t="s">
        <v>30</v>
      </c>
      <c r="J44" s="15"/>
      <c r="K44" s="15"/>
      <c r="L44" s="15"/>
    </row>
    <row r="45" spans="2:12" ht="12.75">
      <c r="B45" s="4"/>
      <c r="F45" s="26"/>
      <c r="J45" s="15"/>
      <c r="K45" s="15"/>
      <c r="L45" s="15"/>
    </row>
    <row r="46" spans="2:12" ht="12.75">
      <c r="B46" s="4" t="s">
        <v>43</v>
      </c>
      <c r="C46" s="2" t="s">
        <v>44</v>
      </c>
      <c r="E46" s="14">
        <v>-303</v>
      </c>
      <c r="F46" s="26" t="s">
        <v>86</v>
      </c>
      <c r="G46" s="17">
        <v>-531</v>
      </c>
      <c r="H46" s="17">
        <v>-591</v>
      </c>
      <c r="I46" s="14"/>
      <c r="J46" s="15"/>
      <c r="K46" s="15"/>
      <c r="L46" s="15"/>
    </row>
    <row r="47" spans="2:12" ht="12.75">
      <c r="B47" s="4"/>
      <c r="C47" s="4"/>
      <c r="E47" s="6"/>
      <c r="F47" s="27"/>
      <c r="G47" s="6"/>
      <c r="H47" s="6"/>
      <c r="I47" s="6"/>
      <c r="J47" s="15"/>
      <c r="K47" s="15"/>
      <c r="L47" s="15"/>
    </row>
    <row r="48" spans="2:12" ht="12.75">
      <c r="B48" s="4" t="s">
        <v>45</v>
      </c>
      <c r="C48" s="4" t="s">
        <v>45</v>
      </c>
      <c r="D48" s="2" t="s">
        <v>46</v>
      </c>
      <c r="E48" s="17">
        <f>+E42+E46</f>
        <v>-1329</v>
      </c>
      <c r="F48" s="26" t="s">
        <v>86</v>
      </c>
      <c r="G48" s="17">
        <f>+G42+G46</f>
        <v>-4587</v>
      </c>
      <c r="H48" s="17">
        <f>+H42+H46</f>
        <v>-10336</v>
      </c>
      <c r="I48" s="17">
        <f>+I43+I46</f>
        <v>0</v>
      </c>
      <c r="J48" s="23"/>
      <c r="K48" s="23"/>
      <c r="L48" s="23"/>
    </row>
    <row r="49" spans="2:12" ht="12.75">
      <c r="B49" s="4"/>
      <c r="C49" s="4"/>
      <c r="D49" s="2" t="s">
        <v>47</v>
      </c>
      <c r="I49" s="17"/>
      <c r="J49" s="23"/>
      <c r="K49" s="23"/>
      <c r="L49" s="23"/>
    </row>
    <row r="50" spans="2:12" ht="12.75">
      <c r="B50" s="4"/>
      <c r="C50" s="4"/>
      <c r="E50" s="17"/>
      <c r="F50" s="26"/>
      <c r="G50" s="17"/>
      <c r="H50" s="17"/>
      <c r="I50" s="17"/>
      <c r="J50" s="23"/>
      <c r="K50" s="23"/>
      <c r="L50" s="23"/>
    </row>
    <row r="51" spans="2:12" ht="12.75">
      <c r="B51" s="4"/>
      <c r="C51" s="4" t="s">
        <v>48</v>
      </c>
      <c r="D51" s="18" t="s">
        <v>77</v>
      </c>
      <c r="E51" s="14">
        <v>-190.4</v>
      </c>
      <c r="F51" s="26" t="s">
        <v>86</v>
      </c>
      <c r="G51" s="17">
        <v>-124</v>
      </c>
      <c r="H51" s="17">
        <v>561</v>
      </c>
      <c r="I51" s="14">
        <v>0</v>
      </c>
      <c r="J51" s="15"/>
      <c r="K51" s="15"/>
      <c r="L51" s="15"/>
    </row>
    <row r="52" spans="2:12" ht="12.75">
      <c r="B52" s="4"/>
      <c r="C52" s="4"/>
      <c r="E52" s="6"/>
      <c r="F52" s="27"/>
      <c r="G52" s="6"/>
      <c r="H52" s="6"/>
      <c r="J52" s="15"/>
      <c r="K52" s="15"/>
      <c r="L52" s="15"/>
    </row>
    <row r="53" spans="2:12" ht="15" customHeight="1">
      <c r="B53" s="4" t="s">
        <v>49</v>
      </c>
      <c r="C53" s="19" t="s">
        <v>50</v>
      </c>
      <c r="D53" s="1"/>
      <c r="E53" s="23">
        <f>+E48+E51</f>
        <v>-1519.4</v>
      </c>
      <c r="F53" s="26" t="s">
        <v>86</v>
      </c>
      <c r="G53" s="23">
        <f>+G48+G51</f>
        <v>-4711</v>
      </c>
      <c r="H53" s="23">
        <f>+H48+H51</f>
        <v>-9775</v>
      </c>
      <c r="I53" s="20"/>
      <c r="J53" s="21"/>
      <c r="K53" s="21"/>
      <c r="L53" s="21"/>
    </row>
    <row r="54" spans="2:12" ht="15" customHeight="1">
      <c r="B54" s="4"/>
      <c r="C54" s="19" t="s">
        <v>75</v>
      </c>
      <c r="D54" s="1"/>
      <c r="I54" s="21">
        <f>+I48+I51</f>
        <v>0</v>
      </c>
      <c r="J54" s="21"/>
      <c r="K54" s="21"/>
      <c r="L54" s="21"/>
    </row>
    <row r="55" spans="2:12" ht="15" customHeight="1">
      <c r="B55" s="4"/>
      <c r="C55" s="19"/>
      <c r="D55" s="1"/>
      <c r="E55" s="21"/>
      <c r="F55" s="21"/>
      <c r="G55" s="21"/>
      <c r="H55" s="21"/>
      <c r="I55" s="21"/>
      <c r="J55" s="21"/>
      <c r="K55" s="21"/>
      <c r="L55" s="21"/>
    </row>
    <row r="56" spans="2:12" ht="12.75">
      <c r="B56" s="4" t="s">
        <v>107</v>
      </c>
      <c r="C56" s="4" t="s">
        <v>45</v>
      </c>
      <c r="D56" s="2" t="s">
        <v>109</v>
      </c>
      <c r="E56" s="11">
        <v>0</v>
      </c>
      <c r="F56" s="26" t="s">
        <v>86</v>
      </c>
      <c r="G56" s="11">
        <v>0</v>
      </c>
      <c r="H56" s="11">
        <v>0</v>
      </c>
      <c r="J56" s="8"/>
      <c r="K56" s="8"/>
      <c r="L56" s="8"/>
    </row>
    <row r="57" spans="2:12" ht="12.75">
      <c r="B57" s="4"/>
      <c r="C57" s="4" t="s">
        <v>48</v>
      </c>
      <c r="D57" s="18" t="s">
        <v>77</v>
      </c>
      <c r="E57" s="9">
        <v>0</v>
      </c>
      <c r="F57" s="43" t="s">
        <v>86</v>
      </c>
      <c r="G57" s="9">
        <v>0</v>
      </c>
      <c r="H57" s="9">
        <v>0</v>
      </c>
      <c r="I57" s="6"/>
      <c r="J57" s="8"/>
      <c r="K57" s="8"/>
      <c r="L57" s="8"/>
    </row>
    <row r="58" spans="2:12" ht="12.75">
      <c r="B58" s="4"/>
      <c r="C58" s="4" t="s">
        <v>108</v>
      </c>
      <c r="D58" s="2" t="s">
        <v>110</v>
      </c>
      <c r="E58" s="37">
        <f>+E56+E57</f>
        <v>0</v>
      </c>
      <c r="F58" s="26" t="s">
        <v>86</v>
      </c>
      <c r="G58" s="37">
        <f>+G56+G57</f>
        <v>0</v>
      </c>
      <c r="H58" s="37">
        <f>+H56+H57</f>
        <v>0</v>
      </c>
      <c r="J58" s="8"/>
      <c r="K58" s="8"/>
      <c r="L58" s="8"/>
    </row>
    <row r="59" spans="2:12" ht="12.75">
      <c r="B59" s="4"/>
      <c r="C59" s="4"/>
      <c r="D59" s="2" t="s">
        <v>111</v>
      </c>
      <c r="J59" s="8"/>
      <c r="K59" s="8"/>
      <c r="L59" s="8"/>
    </row>
    <row r="60" spans="2:12" ht="12.75">
      <c r="B60" s="4"/>
      <c r="C60" s="4"/>
      <c r="E60" s="6"/>
      <c r="F60" s="6"/>
      <c r="G60" s="6"/>
      <c r="H60" s="6"/>
      <c r="I60" s="6"/>
      <c r="J60" s="8"/>
      <c r="K60" s="8"/>
      <c r="L60" s="8"/>
    </row>
    <row r="61" spans="2:12" ht="12.75">
      <c r="B61" s="4" t="s">
        <v>112</v>
      </c>
      <c r="C61" s="19" t="s">
        <v>113</v>
      </c>
      <c r="E61" s="17"/>
      <c r="F61" s="26"/>
      <c r="G61" s="17"/>
      <c r="H61" s="17"/>
      <c r="J61" s="8"/>
      <c r="K61" s="8"/>
      <c r="L61" s="8"/>
    </row>
    <row r="62" spans="2:12" ht="12.75">
      <c r="B62" s="4"/>
      <c r="C62" s="19" t="s">
        <v>114</v>
      </c>
      <c r="E62" s="17">
        <f>+E53+E58</f>
        <v>-1519.4</v>
      </c>
      <c r="F62" s="26" t="s">
        <v>86</v>
      </c>
      <c r="G62" s="17">
        <f>+G53+G58</f>
        <v>-4711</v>
      </c>
      <c r="H62" s="17">
        <f>+H53+H58</f>
        <v>-9775</v>
      </c>
      <c r="J62" s="8"/>
      <c r="K62" s="8"/>
      <c r="L62" s="8"/>
    </row>
    <row r="63" spans="2:9" ht="13.5" thickBot="1">
      <c r="B63" s="4"/>
      <c r="C63" s="19" t="s">
        <v>115</v>
      </c>
      <c r="E63" s="38"/>
      <c r="F63" s="38"/>
      <c r="G63" s="38"/>
      <c r="H63" s="38"/>
      <c r="I63" s="38"/>
    </row>
    <row r="64" spans="2:3" ht="13.5" thickTop="1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6" ht="12.75">
      <c r="B67" s="16" t="s">
        <v>87</v>
      </c>
      <c r="C67" s="4" t="s">
        <v>16</v>
      </c>
      <c r="D67" s="2" t="s">
        <v>116</v>
      </c>
      <c r="F67" s="26"/>
    </row>
    <row r="68" spans="2:4" ht="12.75">
      <c r="B68" s="4"/>
      <c r="C68" s="4"/>
      <c r="D68" s="2" t="s">
        <v>117</v>
      </c>
    </row>
    <row r="69" spans="2:4" ht="12.75">
      <c r="B69" s="4"/>
      <c r="C69" s="4"/>
      <c r="D69" s="2" t="s">
        <v>118</v>
      </c>
    </row>
    <row r="70" spans="2:3" ht="12.75">
      <c r="B70" s="4"/>
      <c r="C70" s="4"/>
    </row>
    <row r="71" spans="2:8" ht="12.75">
      <c r="B71" s="4"/>
      <c r="C71" s="4"/>
      <c r="D71" s="2" t="s">
        <v>126</v>
      </c>
      <c r="E71" s="11">
        <f>+E53/84405.583*100</f>
        <v>-1.8001178903059059</v>
      </c>
      <c r="F71" s="26" t="s">
        <v>86</v>
      </c>
      <c r="G71" s="11">
        <f>+G53/84405.583*100</f>
        <v>-5.581384349895433</v>
      </c>
      <c r="H71" s="11">
        <f>+H53/84405.583*100</f>
        <v>-11.58098748041347</v>
      </c>
    </row>
    <row r="72" spans="2:4" ht="12.75">
      <c r="B72" s="4"/>
      <c r="C72" s="4"/>
      <c r="D72" s="2" t="s">
        <v>119</v>
      </c>
    </row>
    <row r="73" spans="2:3" ht="12.75">
      <c r="B73" s="4"/>
      <c r="C73" s="4"/>
    </row>
    <row r="74" spans="2:8" ht="12.75">
      <c r="B74" s="4"/>
      <c r="C74" s="4"/>
      <c r="D74" s="2" t="s">
        <v>127</v>
      </c>
      <c r="E74" s="11">
        <f>+E53/101300*100</f>
        <v>-1.4999012833168806</v>
      </c>
      <c r="F74" s="26" t="s">
        <v>86</v>
      </c>
      <c r="G74" s="11">
        <f>+G53/101300*100</f>
        <v>-4.650542941757156</v>
      </c>
      <c r="H74" s="11">
        <f>+H53/101300*100</f>
        <v>-9.649555774925963</v>
      </c>
    </row>
    <row r="75" spans="2:4" ht="12.75">
      <c r="B75" s="4"/>
      <c r="C75" s="4"/>
      <c r="D75" s="2" t="s">
        <v>119</v>
      </c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</sheetData>
  <mergeCells count="2">
    <mergeCell ref="E5:F5"/>
    <mergeCell ref="G5:H5"/>
  </mergeCells>
  <printOptions horizontalCentered="1"/>
  <pageMargins left="0.3" right="0.3" top="0.7" bottom="0.7" header="0.5" footer="0.5"/>
  <pageSetup horizontalDpi="600" verticalDpi="600" orientation="portrait" paperSize="9" scale="85" r:id="rId1"/>
  <rowBreaks count="1" manualBreakCount="1">
    <brk id="64" max="7" man="1"/>
  </rowBreaks>
  <colBreaks count="1" manualBreakCount="1">
    <brk id="8" max="5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00390625" style="2" customWidth="1"/>
    <col min="2" max="2" width="2.421875" style="2" customWidth="1"/>
    <col min="3" max="3" width="40.7109375" style="2" customWidth="1"/>
    <col min="4" max="5" width="17.28125" style="2" customWidth="1"/>
    <col min="6" max="7" width="12.28125" style="2" customWidth="1"/>
    <col min="8" max="8" width="10.7109375" style="2" customWidth="1"/>
    <col min="9" max="11" width="10.28125" style="2" customWidth="1"/>
    <col min="12" max="19" width="9.140625" style="2" customWidth="1"/>
    <col min="20" max="20" width="11.140625" style="2" customWidth="1"/>
    <col min="21" max="23" width="9.140625" style="2" customWidth="1"/>
    <col min="24" max="24" width="11.421875" style="2" customWidth="1"/>
    <col min="25" max="16384" width="9.140625" style="2" customWidth="1"/>
  </cols>
  <sheetData>
    <row r="1" ht="12.75">
      <c r="A1" s="1" t="s">
        <v>122</v>
      </c>
    </row>
    <row r="2" ht="12.75">
      <c r="A2" s="1" t="str">
        <f>+'P &amp; L'!A2</f>
        <v>QUARTERLY REPORT - FOR QUARTER ENDED 31 JULY 1999</v>
      </c>
    </row>
    <row r="3" ht="12.75">
      <c r="A3" s="1"/>
    </row>
    <row r="4" ht="13.5">
      <c r="A4" s="29" t="s">
        <v>125</v>
      </c>
    </row>
    <row r="5" spans="1:5" ht="13.5">
      <c r="A5" s="29"/>
      <c r="D5" s="4" t="s">
        <v>51</v>
      </c>
      <c r="E5" s="4" t="s">
        <v>51</v>
      </c>
    </row>
    <row r="6" spans="4:5" ht="12.75">
      <c r="D6" s="4" t="s">
        <v>101</v>
      </c>
      <c r="E6" s="4" t="s">
        <v>103</v>
      </c>
    </row>
    <row r="7" spans="4:24" ht="12.75">
      <c r="D7" s="4" t="s">
        <v>79</v>
      </c>
      <c r="E7" s="4" t="s">
        <v>104</v>
      </c>
      <c r="F7" s="4"/>
      <c r="G7" s="4"/>
      <c r="P7" s="30"/>
      <c r="Q7" s="30"/>
      <c r="R7" s="30"/>
      <c r="S7" s="30"/>
      <c r="T7" s="30"/>
      <c r="U7" s="30"/>
      <c r="V7" s="30"/>
      <c r="W7" s="30"/>
      <c r="X7" s="8"/>
    </row>
    <row r="8" spans="4:24" ht="12.75">
      <c r="D8" s="4" t="s">
        <v>80</v>
      </c>
      <c r="E8" s="4" t="s">
        <v>105</v>
      </c>
      <c r="F8" s="4"/>
      <c r="G8" s="4"/>
      <c r="P8" s="30"/>
      <c r="Q8" s="30"/>
      <c r="R8" s="30"/>
      <c r="S8" s="30"/>
      <c r="T8" s="30"/>
      <c r="U8" s="30"/>
      <c r="V8" s="30"/>
      <c r="W8" s="30"/>
      <c r="X8" s="8"/>
    </row>
    <row r="9" spans="4:24" ht="12.75">
      <c r="D9" s="28" t="s">
        <v>102</v>
      </c>
      <c r="E9" s="36" t="s">
        <v>106</v>
      </c>
      <c r="F9" s="5"/>
      <c r="G9" s="5"/>
      <c r="H9" s="4"/>
      <c r="M9" s="7"/>
      <c r="P9" s="8"/>
      <c r="Q9" s="8"/>
      <c r="R9" s="8"/>
      <c r="S9" s="8"/>
      <c r="T9" s="8"/>
      <c r="U9" s="8"/>
      <c r="V9" s="8"/>
      <c r="W9" s="8"/>
      <c r="X9" s="8"/>
    </row>
    <row r="10" spans="4:24" ht="12.75">
      <c r="D10" s="10" t="s">
        <v>13</v>
      </c>
      <c r="E10" s="10" t="s">
        <v>13</v>
      </c>
      <c r="F10" s="10"/>
      <c r="G10" s="10"/>
      <c r="H10" s="4"/>
      <c r="I10" s="4"/>
      <c r="J10" s="4"/>
      <c r="K10" s="4"/>
      <c r="P10" s="9"/>
      <c r="Q10" s="9"/>
      <c r="R10" s="9"/>
      <c r="S10" s="9"/>
      <c r="T10" s="9"/>
      <c r="U10" s="9"/>
      <c r="V10" s="9"/>
      <c r="W10" s="9"/>
      <c r="X10" s="9"/>
    </row>
    <row r="11" spans="4:12" ht="12.75">
      <c r="D11" s="30"/>
      <c r="E11" s="30"/>
      <c r="F11" s="30"/>
      <c r="G11" s="30"/>
      <c r="H11" s="30"/>
      <c r="I11" s="30"/>
      <c r="J11" s="30"/>
      <c r="K11" s="30"/>
      <c r="L11" s="8"/>
    </row>
    <row r="12" spans="1:24" ht="12.75">
      <c r="A12" s="41" t="s">
        <v>15</v>
      </c>
      <c r="B12" s="2" t="s">
        <v>52</v>
      </c>
      <c r="D12" s="31">
        <v>93666</v>
      </c>
      <c r="E12" s="31">
        <v>95661</v>
      </c>
      <c r="F12" s="31"/>
      <c r="G12" s="31"/>
      <c r="H12" s="32"/>
      <c r="I12" s="8"/>
      <c r="J12" s="8"/>
      <c r="K12" s="8"/>
      <c r="L12" s="8"/>
      <c r="P12" s="11"/>
      <c r="Q12" s="11"/>
      <c r="R12" s="11"/>
      <c r="S12" s="11"/>
      <c r="T12" s="11"/>
      <c r="U12" s="11"/>
      <c r="V12" s="11"/>
      <c r="W12" s="11"/>
      <c r="X12" s="11"/>
    </row>
    <row r="13" spans="1:12" ht="12.75">
      <c r="A13" s="41" t="s">
        <v>24</v>
      </c>
      <c r="B13" s="2" t="s">
        <v>53</v>
      </c>
      <c r="D13" s="31">
        <v>719</v>
      </c>
      <c r="E13" s="31">
        <v>467</v>
      </c>
      <c r="F13" s="31"/>
      <c r="G13" s="31"/>
      <c r="H13" s="8"/>
      <c r="I13" s="8"/>
      <c r="J13" s="8"/>
      <c r="K13" s="8"/>
      <c r="L13" s="8"/>
    </row>
    <row r="14" spans="1:12" ht="12.75">
      <c r="A14" s="41" t="s">
        <v>87</v>
      </c>
      <c r="B14" s="2" t="s">
        <v>54</v>
      </c>
      <c r="D14" s="31">
        <v>57064</v>
      </c>
      <c r="E14" s="31">
        <v>56094</v>
      </c>
      <c r="F14" s="31"/>
      <c r="G14" s="31"/>
      <c r="H14" s="15"/>
      <c r="I14" s="15"/>
      <c r="J14" s="15"/>
      <c r="K14" s="15"/>
      <c r="L14" s="8"/>
    </row>
    <row r="15" spans="1:12" ht="12.75">
      <c r="A15" s="41" t="s">
        <v>88</v>
      </c>
      <c r="B15" s="2" t="s">
        <v>55</v>
      </c>
      <c r="D15" s="31">
        <v>1</v>
      </c>
      <c r="E15" s="31">
        <v>2</v>
      </c>
      <c r="F15" s="31"/>
      <c r="G15" s="31"/>
      <c r="H15" s="8"/>
      <c r="I15" s="15"/>
      <c r="J15" s="15"/>
      <c r="K15" s="15"/>
      <c r="L15" s="8"/>
    </row>
    <row r="16" spans="1:13" ht="12.75">
      <c r="A16" s="42"/>
      <c r="B16" s="12"/>
      <c r="D16" s="31"/>
      <c r="E16" s="31"/>
      <c r="F16" s="31"/>
      <c r="G16" s="31"/>
      <c r="H16" s="8"/>
      <c r="I16" s="15"/>
      <c r="J16" s="15"/>
      <c r="K16" s="15"/>
      <c r="L16" s="8"/>
      <c r="M16" s="7"/>
    </row>
    <row r="17" spans="1:24" ht="12.75">
      <c r="A17" s="41" t="s">
        <v>89</v>
      </c>
      <c r="B17" s="2" t="s">
        <v>56</v>
      </c>
      <c r="D17" s="31"/>
      <c r="E17" s="31"/>
      <c r="F17" s="31"/>
      <c r="G17" s="31"/>
      <c r="H17" s="8"/>
      <c r="I17" s="15"/>
      <c r="J17" s="15"/>
      <c r="K17" s="15"/>
      <c r="L17" s="8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2.75">
      <c r="A18" s="42"/>
      <c r="C18" s="18" t="s">
        <v>57</v>
      </c>
      <c r="D18" s="31">
        <f>25851+4314</f>
        <v>30165</v>
      </c>
      <c r="E18" s="31">
        <v>31501</v>
      </c>
      <c r="F18" s="31"/>
      <c r="G18" s="31"/>
      <c r="H18" s="8"/>
      <c r="I18" s="15"/>
      <c r="J18" s="15"/>
      <c r="K18" s="15"/>
      <c r="L18" s="8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2.75">
      <c r="A19" s="42"/>
      <c r="C19" s="18" t="s">
        <v>58</v>
      </c>
      <c r="D19" s="31">
        <f>75823+5755</f>
        <v>81578</v>
      </c>
      <c r="E19" s="31">
        <f>75527-65</f>
        <v>75462</v>
      </c>
      <c r="F19" s="31"/>
      <c r="G19" s="31"/>
      <c r="H19" s="15"/>
      <c r="I19" s="23"/>
      <c r="J19" s="23"/>
      <c r="K19" s="23"/>
      <c r="L19" s="8"/>
      <c r="P19" s="11"/>
      <c r="Q19" s="11"/>
      <c r="R19" s="11"/>
      <c r="S19" s="11"/>
      <c r="T19" s="11"/>
      <c r="U19" s="11"/>
      <c r="V19" s="11"/>
      <c r="W19" s="11"/>
      <c r="X19" s="11"/>
    </row>
    <row r="20" spans="1:12" ht="12.75">
      <c r="A20" s="42"/>
      <c r="C20" s="18" t="s">
        <v>90</v>
      </c>
      <c r="D20" s="31">
        <f>5790-5755</f>
        <v>35</v>
      </c>
      <c r="E20" s="31">
        <v>36</v>
      </c>
      <c r="F20" s="31"/>
      <c r="G20" s="31"/>
      <c r="H20" s="15"/>
      <c r="I20" s="15"/>
      <c r="J20" s="15"/>
      <c r="K20" s="15"/>
      <c r="L20" s="8"/>
    </row>
    <row r="21" spans="1:12" ht="12.75">
      <c r="A21" s="42"/>
      <c r="C21" s="18" t="s">
        <v>123</v>
      </c>
      <c r="D21" s="31">
        <v>15357</v>
      </c>
      <c r="E21" s="31">
        <v>22689</v>
      </c>
      <c r="F21" s="31"/>
      <c r="G21" s="31"/>
      <c r="H21" s="15"/>
      <c r="I21" s="15"/>
      <c r="J21" s="15"/>
      <c r="K21" s="15"/>
      <c r="L21" s="8"/>
    </row>
    <row r="22" spans="1:12" ht="12.75">
      <c r="A22" s="42"/>
      <c r="C22" s="18" t="s">
        <v>91</v>
      </c>
      <c r="D22" s="31">
        <f>39380+12450</f>
        <v>51830</v>
      </c>
      <c r="E22" s="31">
        <v>51366</v>
      </c>
      <c r="F22" s="31"/>
      <c r="G22" s="31"/>
      <c r="H22" s="15"/>
      <c r="I22" s="15"/>
      <c r="J22" s="15"/>
      <c r="K22" s="15"/>
      <c r="L22" s="8"/>
    </row>
    <row r="23" spans="1:12" ht="12.75">
      <c r="A23" s="42"/>
      <c r="C23" s="18"/>
      <c r="D23" s="31"/>
      <c r="E23" s="31"/>
      <c r="F23" s="31"/>
      <c r="G23" s="31"/>
      <c r="H23" s="15"/>
      <c r="I23" s="15"/>
      <c r="J23" s="15"/>
      <c r="K23" s="15"/>
      <c r="L23" s="8"/>
    </row>
    <row r="24" spans="1:12" ht="13.5" customHeight="1">
      <c r="A24" s="42"/>
      <c r="D24" s="33">
        <f>SUM(D18:D23)</f>
        <v>178965</v>
      </c>
      <c r="E24" s="33">
        <f>SUM(E18:E23)</f>
        <v>181054</v>
      </c>
      <c r="F24" s="33"/>
      <c r="G24" s="33"/>
      <c r="H24" s="15"/>
      <c r="I24" s="15"/>
      <c r="J24" s="15"/>
      <c r="K24" s="15"/>
      <c r="L24" s="8"/>
    </row>
    <row r="25" spans="1:12" ht="12.75">
      <c r="A25" s="42"/>
      <c r="D25" s="31"/>
      <c r="E25" s="31"/>
      <c r="F25" s="31"/>
      <c r="G25" s="31"/>
      <c r="H25" s="15"/>
      <c r="I25" s="15"/>
      <c r="J25" s="15"/>
      <c r="K25" s="15"/>
      <c r="L25" s="8"/>
    </row>
    <row r="26" spans="1:12" ht="12.75">
      <c r="A26" s="41" t="s">
        <v>92</v>
      </c>
      <c r="B26" s="2" t="s">
        <v>59</v>
      </c>
      <c r="D26" s="31"/>
      <c r="E26" s="31"/>
      <c r="F26" s="31"/>
      <c r="G26" s="31"/>
      <c r="H26" s="8"/>
      <c r="I26" s="15"/>
      <c r="J26" s="15"/>
      <c r="K26" s="15"/>
      <c r="L26" s="8"/>
    </row>
    <row r="27" spans="1:12" ht="12.75">
      <c r="A27" s="42"/>
      <c r="C27" s="18" t="s">
        <v>60</v>
      </c>
      <c r="D27" s="31">
        <f>107274+443</f>
        <v>107717</v>
      </c>
      <c r="E27" s="31">
        <v>97817</v>
      </c>
      <c r="F27" s="31"/>
      <c r="G27" s="31"/>
      <c r="H27" s="8"/>
      <c r="I27" s="15"/>
      <c r="J27" s="15"/>
      <c r="K27" s="15"/>
      <c r="L27" s="8"/>
    </row>
    <row r="28" spans="1:12" ht="12.75">
      <c r="A28" s="42"/>
      <c r="C28" s="18" t="s">
        <v>61</v>
      </c>
      <c r="D28" s="31">
        <v>41537</v>
      </c>
      <c r="E28" s="31">
        <v>47561</v>
      </c>
      <c r="F28" s="31"/>
      <c r="G28" s="31"/>
      <c r="H28" s="8"/>
      <c r="I28" s="15"/>
      <c r="J28" s="15"/>
      <c r="K28" s="15"/>
      <c r="L28" s="8"/>
    </row>
    <row r="29" spans="1:12" ht="12.75">
      <c r="A29" s="42"/>
      <c r="C29" s="18" t="s">
        <v>62</v>
      </c>
      <c r="D29" s="31">
        <f>14205-90-443</f>
        <v>13672</v>
      </c>
      <c r="E29" s="31">
        <f>14028+439</f>
        <v>14467</v>
      </c>
      <c r="F29" s="31"/>
      <c r="G29" s="31"/>
      <c r="H29" s="8"/>
      <c r="I29" s="15"/>
      <c r="J29" s="15"/>
      <c r="K29" s="15"/>
      <c r="L29" s="8"/>
    </row>
    <row r="30" spans="1:12" ht="12.75">
      <c r="A30" s="42"/>
      <c r="C30" s="18" t="s">
        <v>63</v>
      </c>
      <c r="D30" s="31">
        <v>4786</v>
      </c>
      <c r="E30" s="31">
        <v>5719</v>
      </c>
      <c r="F30" s="31"/>
      <c r="G30" s="31"/>
      <c r="H30" s="8"/>
      <c r="I30" s="15"/>
      <c r="J30" s="15"/>
      <c r="K30" s="15"/>
      <c r="L30" s="8"/>
    </row>
    <row r="31" spans="1:12" ht="12.75">
      <c r="A31" s="42"/>
      <c r="C31" s="18"/>
      <c r="D31" s="31"/>
      <c r="E31" s="31"/>
      <c r="F31" s="31"/>
      <c r="G31" s="31"/>
      <c r="H31" s="8"/>
      <c r="I31" s="15"/>
      <c r="J31" s="15"/>
      <c r="K31" s="15"/>
      <c r="L31" s="8"/>
    </row>
    <row r="32" spans="1:12" ht="13.5" customHeight="1">
      <c r="A32" s="42"/>
      <c r="D32" s="33">
        <f>SUM(D27:D31)</f>
        <v>167712</v>
      </c>
      <c r="E32" s="33">
        <f>SUM(E27:E31)</f>
        <v>165564</v>
      </c>
      <c r="F32" s="33"/>
      <c r="G32" s="33"/>
      <c r="H32" s="8"/>
      <c r="I32" s="15"/>
      <c r="J32" s="15"/>
      <c r="K32" s="15"/>
      <c r="L32" s="8"/>
    </row>
    <row r="33" spans="1:12" ht="12.75">
      <c r="A33" s="42"/>
      <c r="D33" s="31"/>
      <c r="E33" s="31"/>
      <c r="F33" s="31"/>
      <c r="G33" s="31"/>
      <c r="H33" s="8"/>
      <c r="I33" s="15"/>
      <c r="J33" s="15"/>
      <c r="K33" s="15"/>
      <c r="L33" s="8"/>
    </row>
    <row r="34" spans="1:12" ht="12.75">
      <c r="A34" s="41" t="s">
        <v>93</v>
      </c>
      <c r="B34" s="2" t="s">
        <v>94</v>
      </c>
      <c r="D34" s="31">
        <f>+D24-D32</f>
        <v>11253</v>
      </c>
      <c r="E34" s="31">
        <f>+E24-E32</f>
        <v>15490</v>
      </c>
      <c r="F34" s="31"/>
      <c r="G34" s="31"/>
      <c r="H34" s="8"/>
      <c r="I34" s="15"/>
      <c r="J34" s="15"/>
      <c r="K34" s="15"/>
      <c r="L34" s="8"/>
    </row>
    <row r="35" spans="1:12" ht="12.75">
      <c r="A35" s="42"/>
      <c r="D35" s="31"/>
      <c r="E35" s="31"/>
      <c r="F35" s="31"/>
      <c r="G35" s="31"/>
      <c r="H35" s="23"/>
      <c r="I35" s="23"/>
      <c r="J35" s="23"/>
      <c r="K35" s="23"/>
      <c r="L35" s="8"/>
    </row>
    <row r="36" spans="1:12" ht="13.5" thickBot="1">
      <c r="A36" s="42"/>
      <c r="D36" s="34">
        <f>+SUM(D12:D15)+D34</f>
        <v>162703</v>
      </c>
      <c r="E36" s="34">
        <f>+SUM(E12:E15)+E34</f>
        <v>167714</v>
      </c>
      <c r="F36" s="34"/>
      <c r="G36" s="34"/>
      <c r="H36" s="8"/>
      <c r="I36" s="15"/>
      <c r="J36" s="15"/>
      <c r="K36" s="15"/>
      <c r="L36" s="8"/>
    </row>
    <row r="37" spans="1:12" ht="13.5" thickTop="1">
      <c r="A37" s="42"/>
      <c r="D37" s="31"/>
      <c r="E37" s="31"/>
      <c r="F37" s="31"/>
      <c r="G37" s="31"/>
      <c r="H37" s="8"/>
      <c r="I37" s="15"/>
      <c r="J37" s="15"/>
      <c r="K37" s="15"/>
      <c r="L37" s="8"/>
    </row>
    <row r="38" spans="1:12" ht="12.75">
      <c r="A38" s="41" t="s">
        <v>95</v>
      </c>
      <c r="B38" s="2" t="s">
        <v>64</v>
      </c>
      <c r="D38" s="31"/>
      <c r="E38" s="31"/>
      <c r="F38" s="31"/>
      <c r="G38" s="31"/>
      <c r="H38" s="8"/>
      <c r="I38" s="15"/>
      <c r="J38" s="15"/>
      <c r="K38" s="15"/>
      <c r="L38" s="8"/>
    </row>
    <row r="39" spans="1:12" ht="12.75">
      <c r="A39" s="42"/>
      <c r="B39" s="2" t="s">
        <v>65</v>
      </c>
      <c r="D39" s="31">
        <v>42202</v>
      </c>
      <c r="E39" s="31">
        <v>42202</v>
      </c>
      <c r="F39" s="31"/>
      <c r="G39" s="31"/>
      <c r="H39" s="23"/>
      <c r="I39" s="23"/>
      <c r="J39" s="23"/>
      <c r="K39" s="23"/>
      <c r="L39" s="8"/>
    </row>
    <row r="40" spans="1:12" ht="12.75">
      <c r="A40" s="42"/>
      <c r="B40" s="2" t="s">
        <v>66</v>
      </c>
      <c r="D40" s="31"/>
      <c r="E40" s="31"/>
      <c r="F40" s="31"/>
      <c r="G40" s="31"/>
      <c r="H40" s="8"/>
      <c r="I40" s="15"/>
      <c r="J40" s="15"/>
      <c r="K40" s="15"/>
      <c r="L40" s="8"/>
    </row>
    <row r="41" spans="1:12" ht="12.75">
      <c r="A41" s="42"/>
      <c r="C41" s="18" t="s">
        <v>67</v>
      </c>
      <c r="D41" s="31">
        <v>4100</v>
      </c>
      <c r="E41" s="31">
        <v>4100</v>
      </c>
      <c r="F41" s="31"/>
      <c r="G41" s="31"/>
      <c r="H41" s="8"/>
      <c r="I41" s="15"/>
      <c r="J41" s="15"/>
      <c r="K41" s="15"/>
      <c r="L41" s="8"/>
    </row>
    <row r="42" spans="1:12" ht="12.75">
      <c r="A42" s="42"/>
      <c r="C42" s="18" t="s">
        <v>68</v>
      </c>
      <c r="D42" s="31">
        <f>13132-1856</f>
        <v>11276</v>
      </c>
      <c r="E42" s="31">
        <f>13132-843</f>
        <v>12289</v>
      </c>
      <c r="F42" s="31"/>
      <c r="G42" s="31"/>
      <c r="H42" s="8"/>
      <c r="I42" s="15"/>
      <c r="J42" s="15"/>
      <c r="K42" s="15"/>
      <c r="L42" s="8"/>
    </row>
    <row r="43" spans="1:12" ht="12.75">
      <c r="A43" s="42"/>
      <c r="C43" s="18" t="s">
        <v>69</v>
      </c>
      <c r="D43" s="31">
        <v>52431</v>
      </c>
      <c r="E43" s="31">
        <v>57142</v>
      </c>
      <c r="F43" s="31"/>
      <c r="G43" s="31"/>
      <c r="H43" s="8"/>
      <c r="I43" s="8"/>
      <c r="J43" s="8"/>
      <c r="K43" s="8"/>
      <c r="L43" s="8"/>
    </row>
    <row r="44" spans="1:12" ht="12.75">
      <c r="A44" s="42"/>
      <c r="D44" s="31"/>
      <c r="E44" s="31"/>
      <c r="F44" s="31"/>
      <c r="G44" s="31"/>
      <c r="H44" s="8"/>
      <c r="I44" s="8"/>
      <c r="J44" s="8"/>
      <c r="K44" s="8"/>
      <c r="L44" s="8"/>
    </row>
    <row r="45" spans="1:12" ht="12.75">
      <c r="A45" s="42"/>
      <c r="D45" s="33">
        <f>SUM(D39:D44)</f>
        <v>110009</v>
      </c>
      <c r="E45" s="33">
        <f>SUM(E39:E44)</f>
        <v>115733</v>
      </c>
      <c r="F45" s="33"/>
      <c r="G45" s="33"/>
      <c r="H45" s="8"/>
      <c r="I45" s="8"/>
      <c r="J45" s="8"/>
      <c r="K45" s="8"/>
      <c r="L45" s="8"/>
    </row>
    <row r="46" spans="1:12" ht="12.75">
      <c r="A46" s="42"/>
      <c r="D46" s="31"/>
      <c r="E46" s="31"/>
      <c r="F46" s="31"/>
      <c r="G46" s="31"/>
      <c r="H46" s="8"/>
      <c r="I46" s="8"/>
      <c r="J46" s="8"/>
      <c r="K46" s="8"/>
      <c r="L46" s="8"/>
    </row>
    <row r="47" spans="1:12" ht="12.75">
      <c r="A47" s="41" t="s">
        <v>96</v>
      </c>
      <c r="B47" s="2" t="s">
        <v>70</v>
      </c>
      <c r="D47" s="31">
        <v>285</v>
      </c>
      <c r="E47" s="31">
        <v>162</v>
      </c>
      <c r="F47" s="31"/>
      <c r="G47" s="31"/>
      <c r="H47" s="8"/>
      <c r="I47" s="8"/>
      <c r="J47" s="8"/>
      <c r="K47" s="8"/>
      <c r="L47" s="8"/>
    </row>
    <row r="48" spans="1:12" ht="12.75">
      <c r="A48" s="41" t="s">
        <v>97</v>
      </c>
      <c r="B48" s="2" t="s">
        <v>71</v>
      </c>
      <c r="D48" s="31"/>
      <c r="E48" s="31"/>
      <c r="F48" s="31"/>
      <c r="G48" s="31"/>
      <c r="H48" s="8"/>
      <c r="I48" s="8"/>
      <c r="J48" s="8"/>
      <c r="K48" s="8"/>
      <c r="L48" s="8"/>
    </row>
    <row r="49" spans="1:12" ht="12.75">
      <c r="A49" s="41"/>
      <c r="C49" s="18" t="s">
        <v>128</v>
      </c>
      <c r="D49" s="31">
        <v>50590</v>
      </c>
      <c r="E49" s="31">
        <v>0</v>
      </c>
      <c r="F49" s="31"/>
      <c r="G49" s="31"/>
      <c r="H49" s="8"/>
      <c r="I49" s="8"/>
      <c r="J49" s="8"/>
      <c r="K49" s="8"/>
      <c r="L49" s="8"/>
    </row>
    <row r="50" spans="1:12" ht="12.75">
      <c r="A50" s="41"/>
      <c r="C50" s="18" t="s">
        <v>124</v>
      </c>
      <c r="D50" s="31">
        <v>0</v>
      </c>
      <c r="E50" s="31">
        <v>50000</v>
      </c>
      <c r="F50" s="31"/>
      <c r="G50" s="31"/>
      <c r="H50" s="8"/>
      <c r="I50" s="8"/>
      <c r="J50" s="8"/>
      <c r="K50" s="8"/>
      <c r="L50" s="8"/>
    </row>
    <row r="51" spans="1:7" ht="12.75">
      <c r="A51" s="41" t="s">
        <v>98</v>
      </c>
      <c r="B51" s="2" t="s">
        <v>72</v>
      </c>
      <c r="D51" s="35"/>
      <c r="E51" s="35"/>
      <c r="F51" s="35"/>
      <c r="G51" s="35"/>
    </row>
    <row r="52" spans="1:7" ht="12.75">
      <c r="A52" s="42"/>
      <c r="C52" s="18" t="s">
        <v>73</v>
      </c>
      <c r="D52" s="35">
        <v>1819</v>
      </c>
      <c r="E52" s="35">
        <v>1819</v>
      </c>
      <c r="F52" s="35"/>
      <c r="G52" s="35"/>
    </row>
    <row r="53" spans="1:7" ht="12.75">
      <c r="A53" s="42"/>
      <c r="D53" s="35"/>
      <c r="E53" s="35"/>
      <c r="F53" s="35"/>
      <c r="G53" s="35"/>
    </row>
    <row r="54" spans="1:7" ht="13.5" thickBot="1">
      <c r="A54" s="42"/>
      <c r="D54" s="34">
        <f>SUM(D45:D53)</f>
        <v>162703</v>
      </c>
      <c r="E54" s="34">
        <f>SUM(E45:E53)</f>
        <v>167714</v>
      </c>
      <c r="F54" s="34"/>
      <c r="G54" s="34"/>
    </row>
    <row r="55" spans="1:7" ht="13.5" thickTop="1">
      <c r="A55" s="42"/>
      <c r="D55" s="35"/>
      <c r="E55" s="35"/>
      <c r="F55" s="35"/>
      <c r="G55" s="35"/>
    </row>
    <row r="56" spans="1:7" ht="12.75">
      <c r="A56" s="41" t="s">
        <v>99</v>
      </c>
      <c r="B56" s="2" t="s">
        <v>100</v>
      </c>
      <c r="D56" s="35">
        <f>+(D45-D15)/84405.583*100</f>
        <v>130.33261081793606</v>
      </c>
      <c r="E56" s="35">
        <f>+(E45-E15)/84405.583*100</f>
        <v>137.11296798933313</v>
      </c>
      <c r="F56" s="35"/>
      <c r="G56" s="35"/>
    </row>
    <row r="57" spans="1:7" ht="12.75">
      <c r="A57" s="42"/>
      <c r="D57" s="35"/>
      <c r="E57" s="35"/>
      <c r="F57" s="35"/>
      <c r="G57" s="35"/>
    </row>
    <row r="58" spans="1:7" ht="12.75">
      <c r="A58" s="42"/>
      <c r="C58" s="10" t="s">
        <v>74</v>
      </c>
      <c r="D58" s="35">
        <f>+D36-D54</f>
        <v>0</v>
      </c>
      <c r="E58" s="35">
        <f>+E36-E54</f>
        <v>0</v>
      </c>
      <c r="F58" s="35"/>
      <c r="G58" s="35"/>
    </row>
    <row r="59" spans="4:7" ht="12.75">
      <c r="D59" s="35"/>
      <c r="E59" s="35"/>
      <c r="F59" s="35"/>
      <c r="G59" s="35"/>
    </row>
    <row r="60" spans="4:7" ht="12.75">
      <c r="D60" s="35"/>
      <c r="E60" s="35"/>
      <c r="F60" s="35"/>
      <c r="G60" s="35"/>
    </row>
    <row r="61" spans="4:7" ht="12.75">
      <c r="D61" s="35"/>
      <c r="E61" s="35"/>
      <c r="F61" s="35"/>
      <c r="G61" s="35"/>
    </row>
    <row r="62" spans="4:7" ht="12.75">
      <c r="D62" s="35"/>
      <c r="E62" s="35"/>
      <c r="F62" s="35"/>
      <c r="G62" s="35"/>
    </row>
    <row r="63" spans="4:7" ht="12.75">
      <c r="D63" s="35"/>
      <c r="E63" s="35"/>
      <c r="F63" s="35"/>
      <c r="G63" s="35"/>
    </row>
    <row r="64" spans="4:7" ht="12.75">
      <c r="D64" s="35"/>
      <c r="E64" s="35"/>
      <c r="F64" s="35"/>
      <c r="G64" s="35"/>
    </row>
    <row r="65" spans="4:7" ht="12.75">
      <c r="D65" s="35"/>
      <c r="E65" s="35"/>
      <c r="F65" s="35"/>
      <c r="G65" s="35"/>
    </row>
    <row r="66" spans="4:7" ht="12.75">
      <c r="D66" s="35"/>
      <c r="E66" s="35"/>
      <c r="F66" s="35"/>
      <c r="G66" s="35"/>
    </row>
  </sheetData>
  <printOptions horizontalCentered="1" verticalCentered="1"/>
  <pageMargins left="0.75" right="0.75" top="0.4" bottom="0.4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KENT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KENT</dc:creator>
  <cp:keywords/>
  <dc:description/>
  <cp:lastModifiedBy>Emily Wong</cp:lastModifiedBy>
  <cp:lastPrinted>1999-09-13T08:37:50Z</cp:lastPrinted>
  <dcterms:created xsi:type="dcterms:W3CDTF">1999-06-07T04:57:32Z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